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5" yWindow="465" windowWidth="27825" windowHeight="16440"/>
  </bookViews>
  <sheets>
    <sheet name="Ark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/>
  <c r="D16" l="1"/>
  <c r="F37" l="1"/>
  <c r="C50" s="1"/>
  <c r="F48"/>
  <c r="D50" s="1"/>
  <c r="F50" l="1"/>
  <c r="D52" s="1"/>
  <c r="H52" s="1"/>
  <c r="G52" s="1"/>
  <c r="G8" l="1"/>
  <c r="J8" s="1"/>
  <c r="D5" s="1"/>
  <c r="F16"/>
  <c r="F22" s="1"/>
  <c r="D4" s="1"/>
  <c r="C25" l="1"/>
  <c r="H25" s="1"/>
  <c r="C24"/>
  <c r="G24" s="1"/>
  <c r="H53" l="1"/>
  <c r="H54" s="1"/>
  <c r="G4"/>
  <c r="J4" s="1"/>
  <c r="G3"/>
  <c r="J3" s="1"/>
  <c r="G53"/>
  <c r="G54" s="1"/>
  <c r="J5" l="1"/>
  <c r="D12" l="1"/>
  <c r="H12" s="1"/>
  <c r="J10"/>
  <c r="I12" s="1"/>
  <c r="J12" l="1"/>
</calcChain>
</file>

<file path=xl/sharedStrings.xml><?xml version="1.0" encoding="utf-8"?>
<sst xmlns="http://schemas.openxmlformats.org/spreadsheetml/2006/main" count="71" uniqueCount="68">
  <si>
    <t>Boligforeningen Baldersbo Baldersvej 5A-17B Skive</t>
  </si>
  <si>
    <t>Indtægter</t>
  </si>
  <si>
    <t>Boligafgift</t>
  </si>
  <si>
    <t>Fællesomkostninger</t>
  </si>
  <si>
    <t>Gebyr,venteliste</t>
  </si>
  <si>
    <t>Gebyr, Hushandel</t>
  </si>
  <si>
    <t>Renter</t>
  </si>
  <si>
    <t>Indtægter i alt</t>
  </si>
  <si>
    <t>Udgifter som skal betales med fordelertal Stor: 6,31578%  Lille: 5,39473%</t>
  </si>
  <si>
    <t>Renter og afdrag på lån.</t>
  </si>
  <si>
    <t>Vedligeholdelse af bolig</t>
  </si>
  <si>
    <t>Forsikring</t>
  </si>
  <si>
    <t>Udgifter i alt</t>
  </si>
  <si>
    <t>Fællesudgifter ligeligt fordelt mellem andelsboligerne</t>
  </si>
  <si>
    <t>Ejendomsomkostninger</t>
  </si>
  <si>
    <t>Leasing Skive Fjernvarmeunit</t>
  </si>
  <si>
    <t>Vedligehold af fælles areale</t>
  </si>
  <si>
    <t>Grundejerforening</t>
  </si>
  <si>
    <t>Administrationsomkostninger</t>
  </si>
  <si>
    <t>Kontorarktikler</t>
  </si>
  <si>
    <t>Generalfors. Møder</t>
  </si>
  <si>
    <t>EDB/gebyr</t>
  </si>
  <si>
    <t>Gaver</t>
  </si>
  <si>
    <t>Vederlag bestyrelse</t>
  </si>
  <si>
    <t>Revisor</t>
  </si>
  <si>
    <t>Advokatomk</t>
  </si>
  <si>
    <t>I alt 1</t>
  </si>
  <si>
    <t>I alt 2</t>
  </si>
  <si>
    <t>Fællesudgifter total</t>
  </si>
  <si>
    <t>Fællesudgifter pr. andel pr. mdr.</t>
  </si>
  <si>
    <t>Boligafgift + fællesomk pr.mdr.</t>
  </si>
  <si>
    <t>Stor</t>
  </si>
  <si>
    <t>Lille</t>
  </si>
  <si>
    <t>Afgift vand/el og vedligehold af cykelskur</t>
  </si>
  <si>
    <t>Skive vand kloakafgift</t>
  </si>
  <si>
    <t>Ejendomsskat</t>
  </si>
  <si>
    <t>Udgift pr. mdr. STOR:</t>
  </si>
  <si>
    <t>Udgift pr. mdr. LILLE:</t>
  </si>
  <si>
    <t>Lille:</t>
  </si>
  <si>
    <t>Stor:</t>
  </si>
  <si>
    <t>I alt:</t>
  </si>
  <si>
    <t>Pr. mdr</t>
  </si>
  <si>
    <t>Antal mdr</t>
  </si>
  <si>
    <t>Antal Anpar.</t>
  </si>
  <si>
    <t>Samlede udgifter i alt</t>
  </si>
  <si>
    <t>Overskud/underskud</t>
  </si>
  <si>
    <t>Renovation</t>
  </si>
  <si>
    <t>Adm.gebyr</t>
  </si>
  <si>
    <t>Noter:</t>
  </si>
  <si>
    <t xml:space="preserve">190 L.beh. </t>
  </si>
  <si>
    <t xml:space="preserve">Renovation </t>
  </si>
  <si>
    <t>Solseller/inverter</t>
  </si>
  <si>
    <t>Administaton</t>
  </si>
  <si>
    <t>Rottebekæ.</t>
  </si>
  <si>
    <t>Huslejer regule</t>
  </si>
  <si>
    <t>Overført fra 2022</t>
  </si>
  <si>
    <t xml:space="preserve"> AB Baldersbo 40 års jubilæum</t>
  </si>
  <si>
    <t>Miljøgebyr</t>
  </si>
  <si>
    <t xml:space="preserve">En huslejer stigning på  </t>
  </si>
  <si>
    <t>Bank gebyr</t>
  </si>
  <si>
    <t>Hensættelse</t>
  </si>
  <si>
    <t>Før Stor</t>
  </si>
  <si>
    <t>Før Lille</t>
  </si>
  <si>
    <t>Ny Stor</t>
  </si>
  <si>
    <t>Ny Lille</t>
  </si>
  <si>
    <t>ABF/kontigent/ kurser og hjemmeside</t>
  </si>
  <si>
    <t>Bilag 6.</t>
  </si>
  <si>
    <t xml:space="preserve">Budget 2023. </t>
  </si>
</sst>
</file>

<file path=xl/styles.xml><?xml version="1.0" encoding="utf-8"?>
<styleSheet xmlns="http://schemas.openxmlformats.org/spreadsheetml/2006/main">
  <numFmts count="2">
    <numFmt numFmtId="164" formatCode="0.00000%"/>
    <numFmt numFmtId="165" formatCode="0.0000000000000000000"/>
  </numFmts>
  <fonts count="8"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2B2B2"/>
      </bottom>
      <diagonal/>
    </border>
    <border>
      <left/>
      <right style="thin">
        <color indexed="64"/>
      </right>
      <top/>
      <bottom style="thin">
        <color rgb="FFB2B2B2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29" applyNumberFormat="0" applyFont="0" applyAlignment="0" applyProtection="0"/>
    <xf numFmtId="0" fontId="5" fillId="4" borderId="0" applyNumberFormat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27" xfId="0" applyBorder="1"/>
    <xf numFmtId="2" fontId="0" fillId="0" borderId="1" xfId="0" applyNumberFormat="1" applyBorder="1"/>
    <xf numFmtId="2" fontId="0" fillId="0" borderId="2" xfId="0" applyNumberFormat="1" applyBorder="1"/>
    <xf numFmtId="2" fontId="0" fillId="0" borderId="3" xfId="0" applyNumberFormat="1" applyBorder="1"/>
    <xf numFmtId="2" fontId="0" fillId="0" borderId="28" xfId="0" applyNumberFormat="1" applyBorder="1"/>
    <xf numFmtId="2" fontId="0" fillId="0" borderId="17" xfId="0" applyNumberFormat="1" applyBorder="1"/>
    <xf numFmtId="2" fontId="0" fillId="0" borderId="4" xfId="0" applyNumberFormat="1" applyBorder="1"/>
    <xf numFmtId="2" fontId="0" fillId="0" borderId="26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7" xfId="0" applyNumberFormat="1" applyBorder="1"/>
    <xf numFmtId="0" fontId="4" fillId="0" borderId="0" xfId="0" applyFont="1" applyBorder="1"/>
    <xf numFmtId="0" fontId="0" fillId="0" borderId="8" xfId="0" applyFill="1" applyBorder="1"/>
    <xf numFmtId="2" fontId="5" fillId="4" borderId="31" xfId="3" applyNumberFormat="1" applyBorder="1"/>
    <xf numFmtId="0" fontId="5" fillId="4" borderId="34" xfId="3" applyBorder="1"/>
    <xf numFmtId="2" fontId="5" fillId="4" borderId="35" xfId="3" applyNumberFormat="1" applyBorder="1"/>
    <xf numFmtId="0" fontId="5" fillId="4" borderId="33" xfId="3" applyBorder="1"/>
    <xf numFmtId="0" fontId="5" fillId="4" borderId="36" xfId="3" applyBorder="1" applyAlignment="1">
      <alignment horizontal="center"/>
    </xf>
    <xf numFmtId="0" fontId="5" fillId="4" borderId="32" xfId="3" applyBorder="1" applyAlignment="1">
      <alignment horizontal="center"/>
    </xf>
    <xf numFmtId="2" fontId="0" fillId="5" borderId="3" xfId="0" applyNumberFormat="1" applyFill="1" applyBorder="1"/>
    <xf numFmtId="2" fontId="0" fillId="5" borderId="1" xfId="0" applyNumberFormat="1" applyFill="1" applyBorder="1"/>
    <xf numFmtId="2" fontId="0" fillId="5" borderId="7" xfId="0" applyNumberFormat="1" applyFill="1" applyBorder="1"/>
    <xf numFmtId="2" fontId="0" fillId="5" borderId="14" xfId="0" applyNumberFormat="1" applyFill="1" applyBorder="1"/>
    <xf numFmtId="2" fontId="0" fillId="5" borderId="10" xfId="0" applyNumberFormat="1" applyFill="1" applyBorder="1"/>
    <xf numFmtId="2" fontId="0" fillId="5" borderId="17" xfId="0" applyNumberFormat="1" applyFill="1" applyBorder="1"/>
    <xf numFmtId="2" fontId="0" fillId="5" borderId="13" xfId="0" applyNumberFormat="1" applyFill="1" applyBorder="1"/>
    <xf numFmtId="2" fontId="0" fillId="5" borderId="20" xfId="0" applyNumberFormat="1" applyFill="1" applyBorder="1"/>
    <xf numFmtId="0" fontId="0" fillId="5" borderId="0" xfId="0" applyFill="1" applyBorder="1"/>
    <xf numFmtId="2" fontId="0" fillId="0" borderId="13" xfId="0" applyNumberFormat="1" applyBorder="1"/>
    <xf numFmtId="0" fontId="0" fillId="0" borderId="2" xfId="0" applyFill="1" applyBorder="1"/>
    <xf numFmtId="0" fontId="0" fillId="7" borderId="0" xfId="0" applyFill="1"/>
    <xf numFmtId="0" fontId="0" fillId="5" borderId="0" xfId="0" applyFill="1"/>
    <xf numFmtId="0" fontId="0" fillId="5" borderId="0" xfId="2" applyFont="1" applyFill="1" applyBorder="1"/>
    <xf numFmtId="0" fontId="0" fillId="5" borderId="0" xfId="2" applyFont="1" applyFill="1" applyBorder="1" applyAlignment="1">
      <alignment horizontal="center"/>
    </xf>
    <xf numFmtId="2" fontId="0" fillId="5" borderId="0" xfId="2" applyNumberFormat="1" applyFont="1" applyFill="1" applyBorder="1"/>
    <xf numFmtId="0" fontId="0" fillId="0" borderId="37" xfId="0" applyBorder="1"/>
    <xf numFmtId="0" fontId="0" fillId="7" borderId="9" xfId="0" applyFill="1" applyBorder="1"/>
    <xf numFmtId="0" fontId="0" fillId="0" borderId="38" xfId="0" applyBorder="1"/>
    <xf numFmtId="0" fontId="0" fillId="0" borderId="39" xfId="0" applyBorder="1"/>
    <xf numFmtId="0" fontId="0" fillId="0" borderId="30" xfId="0" applyBorder="1"/>
    <xf numFmtId="0" fontId="0" fillId="0" borderId="20" xfId="0" applyBorder="1" applyAlignment="1">
      <alignment horizontal="center"/>
    </xf>
    <xf numFmtId="0" fontId="4" fillId="5" borderId="41" xfId="0" applyFont="1" applyFill="1" applyBorder="1"/>
    <xf numFmtId="0" fontId="0" fillId="5" borderId="41" xfId="0" applyFill="1" applyBorder="1"/>
    <xf numFmtId="0" fontId="2" fillId="5" borderId="42" xfId="0" applyFont="1" applyFill="1" applyBorder="1"/>
    <xf numFmtId="0" fontId="0" fillId="0" borderId="43" xfId="0" applyBorder="1"/>
    <xf numFmtId="0" fontId="0" fillId="0" borderId="44" xfId="0" applyBorder="1"/>
    <xf numFmtId="2" fontId="0" fillId="0" borderId="14" xfId="0" applyNumberFormat="1" applyBorder="1"/>
    <xf numFmtId="2" fontId="1" fillId="6" borderId="45" xfId="1" applyNumberFormat="1" applyFill="1" applyBorder="1"/>
    <xf numFmtId="2" fontId="1" fillId="6" borderId="46" xfId="1" applyNumberFormat="1" applyFill="1" applyBorder="1"/>
    <xf numFmtId="2" fontId="1" fillId="6" borderId="49" xfId="1" applyNumberFormat="1" applyFill="1" applyBorder="1"/>
    <xf numFmtId="0" fontId="0" fillId="0" borderId="48" xfId="0" applyBorder="1" applyAlignment="1">
      <alignment horizontal="center"/>
    </xf>
    <xf numFmtId="2" fontId="1" fillId="6" borderId="50" xfId="1" applyNumberFormat="1" applyFill="1" applyBorder="1"/>
    <xf numFmtId="0" fontId="2" fillId="0" borderId="0" xfId="0" applyFont="1"/>
    <xf numFmtId="0" fontId="0" fillId="0" borderId="0" xfId="0" applyFont="1"/>
    <xf numFmtId="0" fontId="6" fillId="0" borderId="0" xfId="0" applyFont="1"/>
    <xf numFmtId="0" fontId="2" fillId="0" borderId="51" xfId="0" applyFont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2" fontId="0" fillId="7" borderId="5" xfId="0" applyNumberFormat="1" applyFill="1" applyBorder="1"/>
    <xf numFmtId="2" fontId="0" fillId="7" borderId="47" xfId="0" applyNumberFormat="1" applyFill="1" applyBorder="1"/>
    <xf numFmtId="2" fontId="7" fillId="0" borderId="2" xfId="0" applyNumberFormat="1" applyFont="1" applyFill="1" applyBorder="1"/>
    <xf numFmtId="2" fontId="7" fillId="0" borderId="3" xfId="0" applyNumberFormat="1" applyFont="1" applyBorder="1"/>
    <xf numFmtId="0" fontId="2" fillId="0" borderId="40" xfId="0" applyFont="1" applyBorder="1"/>
  </cellXfs>
  <cellStyles count="4">
    <cellStyle name="Bemærk!" xfId="2" builtinId="10"/>
    <cellStyle name="G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selection activeCell="J17" sqref="J17:J18"/>
    </sheetView>
  </sheetViews>
  <sheetFormatPr defaultColWidth="11" defaultRowHeight="15.75"/>
  <cols>
    <col min="3" max="4" width="11.375" bestFit="1" customWidth="1"/>
    <col min="5" max="5" width="11.125" customWidth="1"/>
    <col min="7" max="8" width="10.875" customWidth="1"/>
    <col min="13" max="13" width="10.875" customWidth="1"/>
  </cols>
  <sheetData>
    <row r="1" spans="1:15" ht="16.5" thickBot="1">
      <c r="A1" s="62" t="s">
        <v>0</v>
      </c>
      <c r="B1" s="62"/>
      <c r="C1" s="62"/>
      <c r="D1" s="69"/>
      <c r="E1" s="80" t="s">
        <v>66</v>
      </c>
      <c r="F1" s="77"/>
      <c r="H1" s="2"/>
      <c r="I1" s="2"/>
      <c r="J1" s="36"/>
    </row>
    <row r="2" spans="1:15" ht="16.5" thickBot="1">
      <c r="A2" s="87" t="s">
        <v>67</v>
      </c>
      <c r="B2" s="66"/>
      <c r="C2" s="67"/>
      <c r="D2" s="68"/>
      <c r="F2" s="8" t="s">
        <v>2</v>
      </c>
      <c r="G2" s="9" t="s">
        <v>41</v>
      </c>
      <c r="H2" s="9" t="s">
        <v>42</v>
      </c>
      <c r="I2" s="9" t="s">
        <v>43</v>
      </c>
      <c r="J2" s="70"/>
    </row>
    <row r="3" spans="1:15" ht="16.5" thickBot="1">
      <c r="A3" s="63" t="s">
        <v>1</v>
      </c>
      <c r="B3" s="15"/>
      <c r="C3" s="15"/>
      <c r="D3" s="64"/>
      <c r="E3" s="78"/>
      <c r="F3" s="25" t="s">
        <v>39</v>
      </c>
      <c r="G3" s="26">
        <f>G24</f>
        <v>2218.0704097315001</v>
      </c>
      <c r="H3" s="1">
        <v>12</v>
      </c>
      <c r="I3" s="1">
        <v>9</v>
      </c>
      <c r="J3" s="29">
        <f>G3*H3*I3</f>
        <v>239551.60425100202</v>
      </c>
    </row>
    <row r="4" spans="1:15">
      <c r="A4" s="17" t="s">
        <v>2</v>
      </c>
      <c r="B4" s="3"/>
      <c r="C4" s="3"/>
      <c r="D4" s="28">
        <f>F22</f>
        <v>421434.01</v>
      </c>
      <c r="F4" s="7" t="s">
        <v>38</v>
      </c>
      <c r="G4" s="27">
        <f>H25</f>
        <v>1894.6022473060832</v>
      </c>
      <c r="H4" s="3">
        <v>12</v>
      </c>
      <c r="I4" s="3">
        <v>8</v>
      </c>
      <c r="J4" s="28">
        <f>G4*H4*I4</f>
        <v>181881.81574138399</v>
      </c>
    </row>
    <row r="5" spans="1:15" ht="16.5" thickBot="1">
      <c r="A5" s="7" t="s">
        <v>3</v>
      </c>
      <c r="B5" s="3"/>
      <c r="C5" s="3"/>
      <c r="D5" s="44">
        <f>J8</f>
        <v>196816.48</v>
      </c>
      <c r="F5" s="7" t="s">
        <v>40</v>
      </c>
      <c r="G5" s="3"/>
      <c r="H5" s="3"/>
      <c r="I5" s="3"/>
      <c r="J5" s="35">
        <f>J3+J4</f>
        <v>421433.41999238601</v>
      </c>
      <c r="L5" s="79"/>
    </row>
    <row r="6" spans="1:15" ht="17.25" thickTop="1" thickBot="1">
      <c r="A6" s="7" t="s">
        <v>4</v>
      </c>
      <c r="B6" s="3"/>
      <c r="C6" s="3"/>
      <c r="D6" s="28">
        <v>700</v>
      </c>
      <c r="J6" s="22"/>
    </row>
    <row r="7" spans="1:15" ht="16.5" thickBot="1">
      <c r="A7" s="7" t="s">
        <v>5</v>
      </c>
      <c r="B7" s="3"/>
      <c r="C7" s="3"/>
      <c r="D7" s="28">
        <v>0</v>
      </c>
      <c r="F7" s="8" t="s">
        <v>3</v>
      </c>
      <c r="G7" s="9"/>
      <c r="H7" s="9"/>
      <c r="I7" s="9"/>
      <c r="J7" s="70"/>
    </row>
    <row r="8" spans="1:15" ht="16.5" thickBot="1">
      <c r="A8" s="7" t="s">
        <v>6</v>
      </c>
      <c r="B8" s="3"/>
      <c r="C8" s="3"/>
      <c r="D8" s="28">
        <v>500</v>
      </c>
      <c r="F8" s="25"/>
      <c r="G8" s="26">
        <f>H52</f>
        <v>964.78666666666675</v>
      </c>
      <c r="H8" s="1">
        <v>12</v>
      </c>
      <c r="I8" s="1">
        <v>17</v>
      </c>
      <c r="J8" s="47">
        <f>G8*H8*I8</f>
        <v>196816.48</v>
      </c>
    </row>
    <row r="9" spans="1:15" ht="17.25" thickTop="1" thickBot="1">
      <c r="A9" s="7" t="s">
        <v>55</v>
      </c>
      <c r="B9" s="3"/>
      <c r="C9" s="27">
        <v>147043.04</v>
      </c>
      <c r="D9" s="28"/>
      <c r="E9" s="2"/>
      <c r="F9" s="15"/>
      <c r="G9" s="15"/>
      <c r="H9" s="15"/>
      <c r="I9" s="15"/>
      <c r="J9" s="22"/>
    </row>
    <row r="10" spans="1:15" ht="16.5" thickBot="1">
      <c r="A10" s="7" t="s">
        <v>60</v>
      </c>
      <c r="B10" s="1"/>
      <c r="C10" s="45">
        <v>100000</v>
      </c>
      <c r="D10" s="31"/>
      <c r="F10" s="8" t="s">
        <v>44</v>
      </c>
      <c r="G10" s="9"/>
      <c r="H10" s="9"/>
      <c r="I10" s="9"/>
      <c r="J10" s="71">
        <f>J5+J8</f>
        <v>618249.899992386</v>
      </c>
    </row>
    <row r="11" spans="1:15" ht="16.5" thickBot="1">
      <c r="A11" s="37" t="s">
        <v>54</v>
      </c>
      <c r="B11" s="54"/>
      <c r="C11" s="85">
        <v>33000</v>
      </c>
      <c r="D11" s="28">
        <f>C9-C10-C11</f>
        <v>14043.040000000008</v>
      </c>
      <c r="J11" s="22"/>
    </row>
    <row r="12" spans="1:15" ht="16.5" thickBot="1">
      <c r="A12" s="37" t="s">
        <v>7</v>
      </c>
      <c r="B12" s="3"/>
      <c r="C12" s="6"/>
      <c r="D12" s="46">
        <f>D3+D4+D5+D6+D7+D8+D9+D10+D11</f>
        <v>633493.53</v>
      </c>
      <c r="F12" s="8" t="s">
        <v>45</v>
      </c>
      <c r="G12" s="9"/>
      <c r="H12" s="48">
        <f>D12</f>
        <v>633493.53</v>
      </c>
      <c r="I12" s="48">
        <f>J10</f>
        <v>618249.899992386</v>
      </c>
      <c r="J12" s="47">
        <f>H12-I12</f>
        <v>15243.630007614032</v>
      </c>
    </row>
    <row r="13" spans="1:15" ht="17.25" thickTop="1" thickBot="1">
      <c r="D13" s="2"/>
      <c r="H13" s="2"/>
    </row>
    <row r="14" spans="1:15" ht="16.5" thickBot="1">
      <c r="A14" s="8" t="s">
        <v>8</v>
      </c>
      <c r="B14" s="9"/>
      <c r="C14" s="9"/>
      <c r="D14" s="9"/>
      <c r="E14" s="9"/>
      <c r="F14" s="10"/>
      <c r="O14" s="2"/>
    </row>
    <row r="15" spans="1:15">
      <c r="B15" t="s">
        <v>14</v>
      </c>
      <c r="F15" s="4"/>
    </row>
    <row r="16" spans="1:15">
      <c r="A16" s="7" t="s">
        <v>9</v>
      </c>
      <c r="B16" s="3"/>
      <c r="C16" s="27">
        <v>320906.92</v>
      </c>
      <c r="D16" s="27">
        <f>C11</f>
        <v>33000</v>
      </c>
      <c r="E16" s="3"/>
      <c r="F16" s="28">
        <f>C16-D16</f>
        <v>287906.92</v>
      </c>
      <c r="H16" s="2"/>
    </row>
    <row r="17" spans="1:9">
      <c r="A17" s="7" t="s">
        <v>35</v>
      </c>
      <c r="B17" s="3"/>
      <c r="C17" s="3"/>
      <c r="D17" s="3"/>
      <c r="E17" s="3"/>
      <c r="F17" s="44">
        <v>48327.09</v>
      </c>
    </row>
    <row r="18" spans="1:9">
      <c r="A18" s="7" t="s">
        <v>11</v>
      </c>
      <c r="B18" s="3"/>
      <c r="C18" s="3"/>
      <c r="D18" s="3"/>
      <c r="E18" s="3"/>
      <c r="F18" s="28">
        <v>29200</v>
      </c>
    </row>
    <row r="19" spans="1:9">
      <c r="A19" s="7" t="s">
        <v>10</v>
      </c>
      <c r="B19" s="3"/>
      <c r="C19" s="3"/>
      <c r="D19" s="3"/>
      <c r="E19" s="3"/>
      <c r="F19" s="86">
        <v>55000</v>
      </c>
    </row>
    <row r="20" spans="1:9">
      <c r="A20" s="7" t="s">
        <v>59</v>
      </c>
      <c r="B20" s="3"/>
      <c r="C20" s="3"/>
      <c r="D20" s="3"/>
      <c r="E20" s="3"/>
      <c r="F20" s="28">
        <v>1000</v>
      </c>
    </row>
    <row r="21" spans="1:9" ht="16.5" thickBot="1">
      <c r="A21" s="19"/>
      <c r="E21" s="11"/>
      <c r="F21" s="50">
        <v>0</v>
      </c>
    </row>
    <row r="22" spans="1:9" ht="16.5" thickBot="1">
      <c r="A22" s="18" t="s">
        <v>12</v>
      </c>
      <c r="B22" s="9"/>
      <c r="C22" s="9"/>
      <c r="D22" s="9"/>
      <c r="E22" s="5"/>
      <c r="F22" s="47">
        <f>F16+F17+F18+F19+F20+F21</f>
        <v>421434.01</v>
      </c>
    </row>
    <row r="23" spans="1:9">
      <c r="A23" s="2"/>
      <c r="B23" s="2"/>
      <c r="C23" s="2"/>
      <c r="D23" s="2"/>
      <c r="E23" s="2"/>
      <c r="F23" s="2"/>
      <c r="G23" s="65" t="s">
        <v>31</v>
      </c>
      <c r="H23" s="65" t="s">
        <v>32</v>
      </c>
    </row>
    <row r="24" spans="1:9">
      <c r="A24" s="7" t="s">
        <v>36</v>
      </c>
      <c r="B24" s="3"/>
      <c r="C24" s="3">
        <f>F22</f>
        <v>421434.01</v>
      </c>
      <c r="D24" s="3">
        <v>6.3157800000000002</v>
      </c>
      <c r="E24" s="3">
        <v>100</v>
      </c>
      <c r="F24" s="3">
        <v>12</v>
      </c>
      <c r="G24" s="51">
        <f>C24*D24/E24/F24</f>
        <v>2218.0704097315001</v>
      </c>
      <c r="H24" s="16"/>
    </row>
    <row r="25" spans="1:9">
      <c r="A25" s="7" t="s">
        <v>37</v>
      </c>
      <c r="B25" s="3"/>
      <c r="C25" s="3">
        <f>F22</f>
        <v>421434.01</v>
      </c>
      <c r="D25" s="3">
        <v>5.39473</v>
      </c>
      <c r="E25" s="3">
        <v>100</v>
      </c>
      <c r="F25" s="3">
        <v>12</v>
      </c>
      <c r="G25" s="7"/>
      <c r="H25" s="51">
        <f>C25*D25/E25/F25</f>
        <v>1894.6022473060832</v>
      </c>
    </row>
    <row r="26" spans="1:9" ht="16.5" thickBot="1"/>
    <row r="27" spans="1:9" ht="16.5" thickBot="1">
      <c r="A27" s="8" t="s">
        <v>13</v>
      </c>
      <c r="B27" s="9"/>
      <c r="C27" s="9"/>
      <c r="D27" s="9"/>
      <c r="E27" s="9"/>
      <c r="F27" s="10"/>
    </row>
    <row r="28" spans="1:9">
      <c r="A28" s="25"/>
      <c r="B28" s="1" t="s">
        <v>14</v>
      </c>
      <c r="C28" s="1"/>
      <c r="D28" s="1"/>
      <c r="E28" s="1"/>
      <c r="F28" s="4"/>
    </row>
    <row r="29" spans="1:9">
      <c r="A29" s="7" t="s">
        <v>15</v>
      </c>
      <c r="B29" s="3"/>
      <c r="C29" s="3"/>
      <c r="D29" s="3"/>
      <c r="E29" s="3"/>
      <c r="F29" s="31">
        <v>21420</v>
      </c>
    </row>
    <row r="30" spans="1:9">
      <c r="A30" s="7" t="s">
        <v>16</v>
      </c>
      <c r="B30" s="3"/>
      <c r="C30" s="3"/>
      <c r="D30" s="3"/>
      <c r="E30" s="3"/>
      <c r="F30" s="44">
        <v>10000</v>
      </c>
      <c r="I30" s="23"/>
    </row>
    <row r="31" spans="1:9">
      <c r="A31" s="7" t="s">
        <v>17</v>
      </c>
      <c r="B31" s="3"/>
      <c r="C31" s="3"/>
      <c r="D31" s="3"/>
      <c r="E31" s="3"/>
      <c r="F31" s="28">
        <v>20400</v>
      </c>
    </row>
    <row r="32" spans="1:9">
      <c r="A32" s="7" t="s">
        <v>65</v>
      </c>
      <c r="B32" s="3"/>
      <c r="C32" s="3"/>
      <c r="D32" s="3"/>
      <c r="E32" s="3"/>
      <c r="F32" s="86">
        <v>9200</v>
      </c>
    </row>
    <row r="33" spans="1:15">
      <c r="A33" s="7" t="s">
        <v>51</v>
      </c>
      <c r="B33" s="3"/>
      <c r="C33" s="3"/>
      <c r="D33" s="3"/>
      <c r="E33" s="3"/>
      <c r="F33" s="28">
        <v>18000</v>
      </c>
    </row>
    <row r="34" spans="1:15">
      <c r="A34" s="7" t="s">
        <v>33</v>
      </c>
      <c r="B34" s="3"/>
      <c r="C34" s="3"/>
      <c r="D34" s="3"/>
      <c r="E34" s="3"/>
      <c r="F34" s="28">
        <v>5500</v>
      </c>
    </row>
    <row r="35" spans="1:15">
      <c r="A35" s="7" t="s">
        <v>50</v>
      </c>
      <c r="B35" s="3"/>
      <c r="C35" s="27"/>
      <c r="D35" s="27"/>
      <c r="E35" s="27"/>
      <c r="F35" s="28">
        <v>43946.48</v>
      </c>
    </row>
    <row r="36" spans="1:15" ht="16.5" thickBot="1">
      <c r="A36" s="21" t="s">
        <v>34</v>
      </c>
      <c r="B36" s="2"/>
      <c r="C36" s="2"/>
      <c r="D36" s="2"/>
      <c r="E36" s="2"/>
      <c r="F36" s="32">
        <v>5250</v>
      </c>
    </row>
    <row r="37" spans="1:15" ht="16.5" thickBot="1">
      <c r="A37" s="8" t="s">
        <v>26</v>
      </c>
      <c r="B37" s="9"/>
      <c r="C37" s="9"/>
      <c r="D37" s="9"/>
      <c r="E37" s="12"/>
      <c r="F37" s="49">
        <f>F29+F30+F31+F32+F33+F34+F35+F36</f>
        <v>133716.48000000001</v>
      </c>
      <c r="J37" s="52"/>
    </row>
    <row r="38" spans="1:15">
      <c r="A38" s="2"/>
      <c r="B38" s="1" t="s">
        <v>18</v>
      </c>
      <c r="C38" s="1"/>
      <c r="D38" s="1"/>
      <c r="E38" s="1"/>
      <c r="F38" s="1"/>
      <c r="G38" s="2"/>
      <c r="H38" s="2"/>
    </row>
    <row r="39" spans="1:15">
      <c r="A39" s="7" t="s">
        <v>19</v>
      </c>
      <c r="B39" s="3"/>
      <c r="C39" s="3"/>
      <c r="D39" s="3"/>
      <c r="E39" s="3"/>
      <c r="F39" s="31">
        <v>2600</v>
      </c>
      <c r="H39" s="2"/>
    </row>
    <row r="40" spans="1:15">
      <c r="A40" s="7" t="s">
        <v>20</v>
      </c>
      <c r="B40" s="3"/>
      <c r="C40" s="3"/>
      <c r="D40" s="3"/>
      <c r="E40" s="3"/>
      <c r="F40" s="28">
        <v>10000</v>
      </c>
    </row>
    <row r="41" spans="1:15">
      <c r="A41" s="7" t="s">
        <v>21</v>
      </c>
      <c r="B41" s="3"/>
      <c r="C41" s="3"/>
      <c r="D41" s="3"/>
      <c r="E41" s="3"/>
      <c r="F41" s="28">
        <v>2000</v>
      </c>
      <c r="K41" s="2"/>
      <c r="L41" s="2"/>
      <c r="O41" s="24"/>
    </row>
    <row r="42" spans="1:15">
      <c r="A42" s="7" t="s">
        <v>22</v>
      </c>
      <c r="B42" s="3"/>
      <c r="C42" s="3"/>
      <c r="D42" s="3"/>
      <c r="E42" s="3"/>
      <c r="F42" s="28">
        <v>500</v>
      </c>
    </row>
    <row r="43" spans="1:15">
      <c r="A43" s="7" t="s">
        <v>24</v>
      </c>
      <c r="B43" s="3"/>
      <c r="C43" s="3"/>
      <c r="D43" s="3"/>
      <c r="E43" s="3"/>
      <c r="F43" s="28">
        <v>18000</v>
      </c>
    </row>
    <row r="44" spans="1:15">
      <c r="A44" s="14" t="s">
        <v>52</v>
      </c>
      <c r="B44" s="3"/>
      <c r="C44" s="3"/>
      <c r="D44" s="3"/>
      <c r="E44" s="3"/>
      <c r="F44" s="28">
        <v>20000</v>
      </c>
    </row>
    <row r="45" spans="1:15">
      <c r="A45" s="7" t="s">
        <v>23</v>
      </c>
      <c r="B45" s="3"/>
      <c r="C45" s="3"/>
      <c r="D45" s="3"/>
      <c r="E45" s="3"/>
      <c r="F45" s="28">
        <v>5000</v>
      </c>
    </row>
    <row r="46" spans="1:15">
      <c r="A46" s="7" t="s">
        <v>25</v>
      </c>
      <c r="B46" s="3"/>
      <c r="C46" s="3"/>
      <c r="D46" s="3"/>
      <c r="E46" s="3"/>
      <c r="F46" s="28"/>
    </row>
    <row r="47" spans="1:15" ht="16.5" thickBot="1">
      <c r="A47" s="19" t="s">
        <v>56</v>
      </c>
      <c r="E47" s="13"/>
      <c r="F47" s="53">
        <v>5000</v>
      </c>
    </row>
    <row r="48" spans="1:15" ht="16.5" thickBot="1">
      <c r="A48" s="20" t="s">
        <v>27</v>
      </c>
      <c r="B48" s="9"/>
      <c r="C48" s="9"/>
      <c r="D48" s="9"/>
      <c r="E48" s="12"/>
      <c r="F48" s="30">
        <f>F39+F40+F41+F42+F43+F44+F45+F46+F47</f>
        <v>63100</v>
      </c>
    </row>
    <row r="49" spans="1:14" ht="16.5" thickBot="1">
      <c r="G49" s="82" t="s">
        <v>61</v>
      </c>
      <c r="H49" s="82" t="s">
        <v>62</v>
      </c>
    </row>
    <row r="50" spans="1:14" ht="16.5" thickBot="1">
      <c r="A50" s="8" t="s">
        <v>28</v>
      </c>
      <c r="B50" s="9"/>
      <c r="C50" s="33">
        <f>F37</f>
        <v>133716.48000000001</v>
      </c>
      <c r="D50" s="33">
        <f>F48</f>
        <v>63100</v>
      </c>
      <c r="E50" s="12"/>
      <c r="F50" s="49">
        <f>C50+D50</f>
        <v>196816.48</v>
      </c>
      <c r="G50">
        <v>2982.56</v>
      </c>
      <c r="H50">
        <v>2677.17</v>
      </c>
    </row>
    <row r="51" spans="1:14" ht="16.5" thickBot="1">
      <c r="G51" s="75" t="s">
        <v>63</v>
      </c>
      <c r="H51" s="75" t="s">
        <v>64</v>
      </c>
    </row>
    <row r="52" spans="1:14" ht="16.5" thickBot="1">
      <c r="A52" s="14" t="s">
        <v>29</v>
      </c>
      <c r="B52" s="15"/>
      <c r="C52" s="15"/>
      <c r="D52" s="34">
        <f>F50</f>
        <v>196816.48</v>
      </c>
      <c r="E52" s="15">
        <v>17</v>
      </c>
      <c r="F52" s="15">
        <v>12</v>
      </c>
      <c r="G52" s="74">
        <f>H52</f>
        <v>964.78666666666675</v>
      </c>
      <c r="H52" s="76">
        <f>D52/E52/F52</f>
        <v>964.78666666666675</v>
      </c>
    </row>
    <row r="53" spans="1:14" ht="16.5" thickBot="1">
      <c r="A53" s="8" t="s">
        <v>30</v>
      </c>
      <c r="B53" s="9"/>
      <c r="C53" s="9"/>
      <c r="D53" s="9"/>
      <c r="E53" s="9"/>
      <c r="F53" s="60"/>
      <c r="G53" s="73">
        <f>G24+G52</f>
        <v>3182.857076398167</v>
      </c>
      <c r="H53" s="72">
        <f>H25+H52</f>
        <v>2859.3889139727498</v>
      </c>
      <c r="N53" s="56"/>
    </row>
    <row r="54" spans="1:14" ht="16.5" thickBot="1">
      <c r="A54" s="81"/>
      <c r="E54" s="55" t="s">
        <v>58</v>
      </c>
      <c r="F54" s="61"/>
      <c r="G54" s="83">
        <f>G53-G50</f>
        <v>200.29707639816706</v>
      </c>
      <c r="H54" s="84">
        <f>H53-H50</f>
        <v>182.21891397274976</v>
      </c>
    </row>
    <row r="55" spans="1:14">
      <c r="A55" s="41" t="s">
        <v>46</v>
      </c>
      <c r="B55" s="42" t="s">
        <v>47</v>
      </c>
      <c r="C55" s="42" t="s">
        <v>57</v>
      </c>
      <c r="D55" s="42" t="s">
        <v>49</v>
      </c>
      <c r="E55" s="43" t="s">
        <v>53</v>
      </c>
      <c r="F55" s="57"/>
      <c r="G55" s="57"/>
      <c r="H55" s="57"/>
      <c r="I55" s="57"/>
      <c r="J55" s="58"/>
      <c r="L55" s="2"/>
    </row>
    <row r="56" spans="1:14" ht="16.5" thickBot="1">
      <c r="A56" s="39" t="s">
        <v>48</v>
      </c>
      <c r="B56" s="40">
        <v>0</v>
      </c>
      <c r="C56" s="40">
        <v>27370</v>
      </c>
      <c r="D56" s="40">
        <v>15130</v>
      </c>
      <c r="E56" s="38">
        <v>1446.48</v>
      </c>
      <c r="F56" s="57"/>
      <c r="G56" s="57"/>
      <c r="H56" s="59"/>
      <c r="I56" s="59"/>
      <c r="J56" s="59"/>
    </row>
    <row r="57" spans="1:14">
      <c r="L57" s="56"/>
    </row>
  </sheetData>
  <pageMargins left="0.23622047244094491" right="0.23622047244094491" top="0.74803149606299213" bottom="0.74803149606299213" header="0.31496062992125984" footer="0.31496062992125984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Bruger</cp:lastModifiedBy>
  <cp:lastPrinted>2023-03-01T14:20:13Z</cp:lastPrinted>
  <dcterms:created xsi:type="dcterms:W3CDTF">2020-03-01T13:08:13Z</dcterms:created>
  <dcterms:modified xsi:type="dcterms:W3CDTF">2023-03-08T21:04:26Z</dcterms:modified>
</cp:coreProperties>
</file>